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SHC" sheetId="4" r:id="rId1"/>
    <sheet name="Building A" sheetId="3" r:id="rId2"/>
    <sheet name="Building B" sheetId="2" r:id="rId3"/>
    <sheet name="Building C" sheetId="1" r:id="rId4"/>
    <sheet name="Volume" sheetId="5" r:id="rId5"/>
    <sheet name="Pump Performance" sheetId="6" r:id="rId6"/>
  </sheets>
  <calcPr calcId="145621"/>
</workbook>
</file>

<file path=xl/calcChain.xml><?xml version="1.0" encoding="utf-8"?>
<calcChain xmlns="http://schemas.openxmlformats.org/spreadsheetml/2006/main">
  <c r="D3" i="5" l="1"/>
  <c r="B6" i="5" s="1"/>
  <c r="B7" i="5" s="1"/>
  <c r="B8" i="5" s="1"/>
  <c r="B4" i="6" l="1"/>
  <c r="B5" i="6"/>
  <c r="B6" i="6"/>
  <c r="B7" i="6"/>
  <c r="B3" i="6"/>
  <c r="F4" i="6"/>
  <c r="F5" i="6"/>
  <c r="F6" i="6"/>
  <c r="F7" i="6"/>
  <c r="F3" i="6"/>
  <c r="K17" i="1" l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A8" i="1"/>
  <c r="A9" i="1" s="1"/>
  <c r="K7" i="1"/>
  <c r="F7" i="1"/>
  <c r="B7" i="1"/>
  <c r="C4" i="1"/>
  <c r="D1" i="1"/>
  <c r="C2" i="1" s="1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A8" i="2"/>
  <c r="A9" i="2" s="1"/>
  <c r="K7" i="2"/>
  <c r="F7" i="2"/>
  <c r="B7" i="2"/>
  <c r="C4" i="2"/>
  <c r="E1" i="2"/>
  <c r="D1" i="2"/>
  <c r="C2" i="2" s="1"/>
  <c r="C4" i="3"/>
  <c r="E1" i="3"/>
  <c r="F2" i="3" s="1"/>
  <c r="D1" i="3"/>
  <c r="K17" i="3"/>
  <c r="F17" i="3"/>
  <c r="K16" i="3"/>
  <c r="F16" i="3"/>
  <c r="K15" i="3"/>
  <c r="F15" i="3"/>
  <c r="K14" i="3"/>
  <c r="F14" i="3"/>
  <c r="K13" i="3"/>
  <c r="F13" i="3"/>
  <c r="K12" i="3"/>
  <c r="F12" i="3"/>
  <c r="K11" i="3"/>
  <c r="F11" i="3"/>
  <c r="K10" i="3"/>
  <c r="F10" i="3"/>
  <c r="K9" i="3"/>
  <c r="F9" i="3"/>
  <c r="K8" i="3"/>
  <c r="F8" i="3"/>
  <c r="A8" i="3"/>
  <c r="A9" i="3" s="1"/>
  <c r="K7" i="3"/>
  <c r="F7" i="3"/>
  <c r="B7" i="3"/>
  <c r="E1" i="1" l="1"/>
  <c r="C7" i="1"/>
  <c r="A10" i="1"/>
  <c r="B9" i="1"/>
  <c r="C9" i="1" s="1"/>
  <c r="J7" i="1"/>
  <c r="D7" i="1"/>
  <c r="E7" i="1"/>
  <c r="G7" i="1" s="1"/>
  <c r="L7" i="1"/>
  <c r="B8" i="1"/>
  <c r="C8" i="1" s="1"/>
  <c r="A10" i="2"/>
  <c r="B9" i="2"/>
  <c r="C9" i="2" s="1"/>
  <c r="C7" i="2"/>
  <c r="B8" i="2"/>
  <c r="C8" i="2" s="1"/>
  <c r="A10" i="3"/>
  <c r="B9" i="3"/>
  <c r="C2" i="3"/>
  <c r="C7" i="3" s="1"/>
  <c r="B8" i="3"/>
  <c r="E7" i="3" l="1"/>
  <c r="G7" i="3" s="1"/>
  <c r="J7" i="3"/>
  <c r="E8" i="1"/>
  <c r="G8" i="1" s="1"/>
  <c r="J8" i="1"/>
  <c r="D8" i="1"/>
  <c r="A11" i="1"/>
  <c r="B10" i="1"/>
  <c r="C10" i="1" s="1"/>
  <c r="M7" i="1"/>
  <c r="J9" i="1"/>
  <c r="D9" i="1"/>
  <c r="E9" i="1"/>
  <c r="G9" i="1" s="1"/>
  <c r="A11" i="2"/>
  <c r="B10" i="2"/>
  <c r="C10" i="2" s="1"/>
  <c r="E8" i="2"/>
  <c r="G8" i="2" s="1"/>
  <c r="J8" i="2"/>
  <c r="D8" i="2"/>
  <c r="J7" i="2"/>
  <c r="D7" i="2"/>
  <c r="E7" i="2"/>
  <c r="G7" i="2" s="1"/>
  <c r="J9" i="2"/>
  <c r="D9" i="2"/>
  <c r="E9" i="2"/>
  <c r="G9" i="2" s="1"/>
  <c r="D7" i="3"/>
  <c r="A11" i="3"/>
  <c r="B10" i="3"/>
  <c r="C10" i="3" s="1"/>
  <c r="C9" i="3"/>
  <c r="C8" i="3"/>
  <c r="E10" i="3" l="1"/>
  <c r="G10" i="3" s="1"/>
  <c r="J10" i="3"/>
  <c r="E9" i="3"/>
  <c r="G9" i="3" s="1"/>
  <c r="J9" i="3"/>
  <c r="E8" i="3"/>
  <c r="G8" i="3" s="1"/>
  <c r="J8" i="3"/>
  <c r="L9" i="1"/>
  <c r="M9" i="1" s="1"/>
  <c r="A12" i="1"/>
  <c r="B11" i="1"/>
  <c r="C11" i="1" s="1"/>
  <c r="E10" i="1"/>
  <c r="G10" i="1" s="1"/>
  <c r="J10" i="1"/>
  <c r="D10" i="1"/>
  <c r="M8" i="1"/>
  <c r="L8" i="1"/>
  <c r="M7" i="2"/>
  <c r="L7" i="2"/>
  <c r="M8" i="2"/>
  <c r="L8" i="2"/>
  <c r="A12" i="2"/>
  <c r="B11" i="2"/>
  <c r="C11" i="2" s="1"/>
  <c r="M9" i="2"/>
  <c r="L9" i="2"/>
  <c r="E10" i="2"/>
  <c r="G10" i="2" s="1"/>
  <c r="J10" i="2"/>
  <c r="D10" i="2"/>
  <c r="D8" i="3"/>
  <c r="D10" i="3"/>
  <c r="D9" i="3"/>
  <c r="A12" i="3"/>
  <c r="B11" i="3"/>
  <c r="C11" i="3" s="1"/>
  <c r="L7" i="3"/>
  <c r="M7" i="3" s="1"/>
  <c r="E11" i="3" l="1"/>
  <c r="G11" i="3" s="1"/>
  <c r="J11" i="3"/>
  <c r="J11" i="1"/>
  <c r="D11" i="1"/>
  <c r="E11" i="1"/>
  <c r="G11" i="1" s="1"/>
  <c r="L10" i="1"/>
  <c r="M10" i="1" s="1"/>
  <c r="A13" i="1"/>
  <c r="B12" i="1"/>
  <c r="C12" i="1" s="1"/>
  <c r="L10" i="2"/>
  <c r="M10" i="2" s="1"/>
  <c r="A13" i="2"/>
  <c r="B12" i="2"/>
  <c r="C12" i="2" s="1"/>
  <c r="J11" i="2"/>
  <c r="D11" i="2"/>
  <c r="E11" i="2"/>
  <c r="G11" i="2" s="1"/>
  <c r="D11" i="3"/>
  <c r="A13" i="3"/>
  <c r="B12" i="3"/>
  <c r="C12" i="3" s="1"/>
  <c r="L9" i="3"/>
  <c r="M9" i="3" s="1"/>
  <c r="L10" i="3"/>
  <c r="M10" i="3" s="1"/>
  <c r="L8" i="3"/>
  <c r="M8" i="3" s="1"/>
  <c r="E12" i="3" l="1"/>
  <c r="G12" i="3" s="1"/>
  <c r="J12" i="3"/>
  <c r="L11" i="1"/>
  <c r="M11" i="1" s="1"/>
  <c r="E12" i="1"/>
  <c r="G12" i="1" s="1"/>
  <c r="J12" i="1"/>
  <c r="D12" i="1"/>
  <c r="A14" i="1"/>
  <c r="B13" i="1"/>
  <c r="C13" i="1" s="1"/>
  <c r="A14" i="2"/>
  <c r="B13" i="2"/>
  <c r="C13" i="2" s="1"/>
  <c r="L11" i="2"/>
  <c r="M11" i="2" s="1"/>
  <c r="E12" i="2"/>
  <c r="G12" i="2" s="1"/>
  <c r="J12" i="2"/>
  <c r="D12" i="2"/>
  <c r="D12" i="3"/>
  <c r="A14" i="3"/>
  <c r="B13" i="3"/>
  <c r="C13" i="3" s="1"/>
  <c r="L11" i="3"/>
  <c r="M11" i="3" s="1"/>
  <c r="E13" i="3" l="1"/>
  <c r="G13" i="3" s="1"/>
  <c r="J13" i="3"/>
  <c r="J13" i="1"/>
  <c r="D13" i="1"/>
  <c r="E13" i="1"/>
  <c r="G13" i="1" s="1"/>
  <c r="L12" i="1"/>
  <c r="M12" i="1" s="1"/>
  <c r="A15" i="1"/>
  <c r="B14" i="1"/>
  <c r="C14" i="1" s="1"/>
  <c r="A15" i="2"/>
  <c r="B14" i="2"/>
  <c r="C14" i="2" s="1"/>
  <c r="L12" i="2"/>
  <c r="M12" i="2" s="1"/>
  <c r="J13" i="2"/>
  <c r="D13" i="2"/>
  <c r="E13" i="2"/>
  <c r="G13" i="2" s="1"/>
  <c r="L12" i="3"/>
  <c r="M12" i="3" s="1"/>
  <c r="A15" i="3"/>
  <c r="B14" i="3"/>
  <c r="C14" i="3" s="1"/>
  <c r="D13" i="3"/>
  <c r="E14" i="3" l="1"/>
  <c r="G14" i="3" s="1"/>
  <c r="J14" i="3"/>
  <c r="A16" i="1"/>
  <c r="B15" i="1"/>
  <c r="C15" i="1" s="1"/>
  <c r="L13" i="1"/>
  <c r="M13" i="1" s="1"/>
  <c r="E14" i="1"/>
  <c r="G14" i="1" s="1"/>
  <c r="J14" i="1"/>
  <c r="D14" i="1"/>
  <c r="A16" i="2"/>
  <c r="B15" i="2"/>
  <c r="C15" i="2" s="1"/>
  <c r="M13" i="2"/>
  <c r="L13" i="2"/>
  <c r="E14" i="2"/>
  <c r="G14" i="2" s="1"/>
  <c r="J14" i="2"/>
  <c r="D14" i="2"/>
  <c r="D14" i="3"/>
  <c r="L13" i="3"/>
  <c r="M13" i="3" s="1"/>
  <c r="A16" i="3"/>
  <c r="B15" i="3"/>
  <c r="C15" i="3" s="1"/>
  <c r="E15" i="3" l="1"/>
  <c r="G15" i="3" s="1"/>
  <c r="J15" i="3"/>
  <c r="J15" i="1"/>
  <c r="D15" i="1"/>
  <c r="E15" i="1"/>
  <c r="G15" i="1" s="1"/>
  <c r="L14" i="1"/>
  <c r="M14" i="1" s="1"/>
  <c r="A17" i="1"/>
  <c r="B17" i="1" s="1"/>
  <c r="C17" i="1" s="1"/>
  <c r="B16" i="1"/>
  <c r="C16" i="1" s="1"/>
  <c r="M14" i="2"/>
  <c r="L14" i="2"/>
  <c r="A17" i="2"/>
  <c r="B17" i="2" s="1"/>
  <c r="C17" i="2" s="1"/>
  <c r="B16" i="2"/>
  <c r="C16" i="2" s="1"/>
  <c r="J15" i="2"/>
  <c r="D15" i="2"/>
  <c r="E15" i="2"/>
  <c r="G15" i="2" s="1"/>
  <c r="D15" i="3"/>
  <c r="A17" i="3"/>
  <c r="B17" i="3" s="1"/>
  <c r="C17" i="3" s="1"/>
  <c r="B16" i="3"/>
  <c r="C16" i="3" s="1"/>
  <c r="L14" i="3"/>
  <c r="M14" i="3" s="1"/>
  <c r="J17" i="3" l="1"/>
  <c r="E17" i="3"/>
  <c r="G17" i="3" s="1"/>
  <c r="E16" i="3"/>
  <c r="G16" i="3" s="1"/>
  <c r="J16" i="3"/>
  <c r="E16" i="1"/>
  <c r="G16" i="1" s="1"/>
  <c r="J16" i="1"/>
  <c r="D16" i="1"/>
  <c r="J17" i="1"/>
  <c r="D17" i="1"/>
  <c r="E17" i="1"/>
  <c r="G17" i="1" s="1"/>
  <c r="L15" i="1"/>
  <c r="M15" i="1" s="1"/>
  <c r="J17" i="2"/>
  <c r="D17" i="2"/>
  <c r="E17" i="2"/>
  <c r="G17" i="2" s="1"/>
  <c r="L15" i="2"/>
  <c r="M15" i="2" s="1"/>
  <c r="E16" i="2"/>
  <c r="G16" i="2" s="1"/>
  <c r="J16" i="2"/>
  <c r="D16" i="2"/>
  <c r="D17" i="3"/>
  <c r="L15" i="3"/>
  <c r="M15" i="3" s="1"/>
  <c r="D16" i="3"/>
  <c r="L17" i="1" l="1"/>
  <c r="M17" i="1" s="1"/>
  <c r="L16" i="1"/>
  <c r="M16" i="1" s="1"/>
  <c r="L16" i="2"/>
  <c r="M16" i="2" s="1"/>
  <c r="L17" i="2"/>
  <c r="M17" i="2" s="1"/>
  <c r="L16" i="3"/>
  <c r="M16" i="3" s="1"/>
  <c r="L17" i="3"/>
  <c r="M17" i="3" s="1"/>
</calcChain>
</file>

<file path=xl/sharedStrings.xml><?xml version="1.0" encoding="utf-8"?>
<sst xmlns="http://schemas.openxmlformats.org/spreadsheetml/2006/main" count="92" uniqueCount="42">
  <si>
    <t>minor headloss</t>
  </si>
  <si>
    <t>Suction Head</t>
  </si>
  <si>
    <t>Diamteter (in)</t>
  </si>
  <si>
    <t>Q (cfs)</t>
  </si>
  <si>
    <t>V2 (ft/s)</t>
  </si>
  <si>
    <t>velocity head (ft)</t>
  </si>
  <si>
    <t>height (ft)</t>
  </si>
  <si>
    <t>Area (ft^2)</t>
  </si>
  <si>
    <t>Length to pump (ft)</t>
  </si>
  <si>
    <t>Q (gpm)</t>
  </si>
  <si>
    <r>
      <rPr>
        <b/>
        <sz val="11"/>
        <color theme="1"/>
        <rFont val="Calibri"/>
        <family val="2"/>
      </rPr>
      <t>∑</t>
    </r>
    <r>
      <rPr>
        <b/>
        <sz val="9.9"/>
        <color theme="1"/>
        <rFont val="Calibri"/>
        <family val="2"/>
      </rPr>
      <t>k</t>
    </r>
  </si>
  <si>
    <t>number of fully open gate valves - 2</t>
  </si>
  <si>
    <t>number of elbow bends - 3</t>
  </si>
  <si>
    <t>k elbow = 0.4</t>
  </si>
  <si>
    <t>k gate valve = 0.15</t>
  </si>
  <si>
    <t>Total Volume of Water</t>
  </si>
  <si>
    <t>ft^3</t>
  </si>
  <si>
    <t>major headloss (darcy weisbach)</t>
  </si>
  <si>
    <t>f</t>
  </si>
  <si>
    <t>Re #</t>
  </si>
  <si>
    <t>V2 (m/s)</t>
  </si>
  <si>
    <t>ρ @ 10 degrees C</t>
  </si>
  <si>
    <t>μ @ 10 degrees C</t>
  </si>
  <si>
    <t>kg/m^3</t>
  </si>
  <si>
    <t>N*s/m^2</t>
  </si>
  <si>
    <t>roughness coefficient</t>
  </si>
  <si>
    <t>GPH</t>
  </si>
  <si>
    <t>GPM</t>
  </si>
  <si>
    <t>Head</t>
  </si>
  <si>
    <t>Wayne .3 HP</t>
  </si>
  <si>
    <t>Flow</t>
  </si>
  <si>
    <t>Flotec .25HP</t>
  </si>
  <si>
    <t>from HEC-HMS</t>
  </si>
  <si>
    <t>Pumping rate</t>
  </si>
  <si>
    <t>gallons per minute</t>
  </si>
  <si>
    <t>Total Time to Pump</t>
  </si>
  <si>
    <t>gallons</t>
  </si>
  <si>
    <t>minutes</t>
  </si>
  <si>
    <t>hours</t>
  </si>
  <si>
    <t>days</t>
  </si>
  <si>
    <t>Total Time</t>
  </si>
  <si>
    <t>2.25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</si>
</sst>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SHC Curve 2" Pipe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Building C</c:v>
          </c:tx>
          <c:xVal>
            <c:numRef>
              <c:f>'Building C'!$A$7:$A$17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'Building C'!$M$7:$M$17</c:f>
              <c:numCache>
                <c:formatCode>General</c:formatCode>
                <c:ptCount val="11"/>
                <c:pt idx="0">
                  <c:v>2.5833333333333335</c:v>
                </c:pt>
                <c:pt idx="1">
                  <c:v>2.7171204998613128</c:v>
                </c:pt>
                <c:pt idx="2">
                  <c:v>3.0662369771265268</c:v>
                </c:pt>
                <c:pt idx="3">
                  <c:v>3.6474758080171381</c:v>
                </c:pt>
                <c:pt idx="4">
                  <c:v>4.3258706848764445</c:v>
                </c:pt>
                <c:pt idx="5">
                  <c:v>4.7618289626327508</c:v>
                </c:pt>
                <c:pt idx="6">
                  <c:v>6.1793768784675578</c:v>
                </c:pt>
                <c:pt idx="7">
                  <c:v>7.4169956326164055</c:v>
                </c:pt>
                <c:pt idx="8">
                  <c:v>8.8369795762775816</c:v>
                </c:pt>
                <c:pt idx="9">
                  <c:v>10.397346102230685</c:v>
                </c:pt>
                <c:pt idx="10">
                  <c:v>12.074771539797705</c:v>
                </c:pt>
              </c:numCache>
            </c:numRef>
          </c:yVal>
          <c:smooth val="1"/>
        </c:ser>
        <c:ser>
          <c:idx val="1"/>
          <c:order val="1"/>
          <c:tx>
            <c:v>Building B</c:v>
          </c:tx>
          <c:xVal>
            <c:numRef>
              <c:f>'Building B'!$A$7:$A$17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'Building B'!$M$7:$M$17</c:f>
              <c:numCache>
                <c:formatCode>General</c:formatCode>
                <c:ptCount val="11"/>
                <c:pt idx="0">
                  <c:v>2.5833333333333335</c:v>
                </c:pt>
                <c:pt idx="1">
                  <c:v>2.6937968291833112</c:v>
                </c:pt>
                <c:pt idx="2">
                  <c:v>2.9860035499942028</c:v>
                </c:pt>
                <c:pt idx="3">
                  <c:v>3.4725482779321291</c:v>
                </c:pt>
                <c:pt idx="4">
                  <c:v>4.0522062822545637</c:v>
                </c:pt>
                <c:pt idx="5">
                  <c:v>4.4702830791577357</c:v>
                </c:pt>
                <c:pt idx="6">
                  <c:v>5.6447983465277707</c:v>
                </c:pt>
                <c:pt idx="7">
                  <c:v>6.7046129845413223</c:v>
                </c:pt>
                <c:pt idx="8">
                  <c:v>7.9214477565971091</c:v>
                </c:pt>
                <c:pt idx="9">
                  <c:v>9.2638157072798251</c:v>
                </c:pt>
                <c:pt idx="10">
                  <c:v>10.714224083580969</c:v>
                </c:pt>
              </c:numCache>
            </c:numRef>
          </c:yVal>
          <c:smooth val="1"/>
        </c:ser>
        <c:ser>
          <c:idx val="2"/>
          <c:order val="2"/>
          <c:tx>
            <c:v>Building A</c:v>
          </c:tx>
          <c:xVal>
            <c:numRef>
              <c:f>'Building A'!$A$7:$A$17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'Building A'!$M$7:$M$17</c:f>
              <c:numCache>
                <c:formatCode>General</c:formatCode>
                <c:ptCount val="11"/>
                <c:pt idx="0">
                  <c:v>2.5833333333333335</c:v>
                </c:pt>
                <c:pt idx="1">
                  <c:v>2.6937968291833112</c:v>
                </c:pt>
                <c:pt idx="2">
                  <c:v>2.9860035499942028</c:v>
                </c:pt>
                <c:pt idx="3">
                  <c:v>3.4725482779321291</c:v>
                </c:pt>
                <c:pt idx="4">
                  <c:v>4.0522062822545637</c:v>
                </c:pt>
                <c:pt idx="5">
                  <c:v>4.4702830791577357</c:v>
                </c:pt>
                <c:pt idx="6">
                  <c:v>5.6447983465277707</c:v>
                </c:pt>
                <c:pt idx="7">
                  <c:v>6.7046129845413223</c:v>
                </c:pt>
                <c:pt idx="8">
                  <c:v>7.9214477565971091</c:v>
                </c:pt>
                <c:pt idx="9">
                  <c:v>9.2638157072798251</c:v>
                </c:pt>
                <c:pt idx="10">
                  <c:v>10.714224083580969</c:v>
                </c:pt>
              </c:numCache>
            </c:numRef>
          </c:yVal>
          <c:smooth val="1"/>
        </c:ser>
        <c:ser>
          <c:idx val="3"/>
          <c:order val="3"/>
          <c:tx>
            <c:v>Wayne Pump</c:v>
          </c:tx>
          <c:xVal>
            <c:numRef>
              <c:f>'Pump Performance'!$F$3:$F$7</c:f>
              <c:numCache>
                <c:formatCode>General</c:formatCode>
                <c:ptCount val="5"/>
                <c:pt idx="0">
                  <c:v>48</c:v>
                </c:pt>
                <c:pt idx="1">
                  <c:v>38</c:v>
                </c:pt>
                <c:pt idx="2">
                  <c:v>27</c:v>
                </c:pt>
                <c:pt idx="3">
                  <c:v>11</c:v>
                </c:pt>
                <c:pt idx="4">
                  <c:v>0</c:v>
                </c:pt>
              </c:numCache>
            </c:numRef>
          </c:xVal>
          <c:yVal>
            <c:numRef>
              <c:f>'Pump Performance'!$G$3:$G$7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18</c:v>
                </c:pt>
              </c:numCache>
            </c:numRef>
          </c:yVal>
          <c:smooth val="1"/>
        </c:ser>
        <c:ser>
          <c:idx val="4"/>
          <c:order val="4"/>
          <c:tx>
            <c:v>Flotec Pump</c:v>
          </c:tx>
          <c:xVal>
            <c:numRef>
              <c:f>'Pump Performance'!$B$3:$B$7</c:f>
              <c:numCache>
                <c:formatCode>General</c:formatCode>
                <c:ptCount val="5"/>
                <c:pt idx="0">
                  <c:v>35</c:v>
                </c:pt>
                <c:pt idx="1">
                  <c:v>23.333333333333332</c:v>
                </c:pt>
                <c:pt idx="2">
                  <c:v>13.333333333333334</c:v>
                </c:pt>
                <c:pt idx="3">
                  <c:v>1.6666666666666667</c:v>
                </c:pt>
                <c:pt idx="4">
                  <c:v>0</c:v>
                </c:pt>
              </c:numCache>
            </c:numRef>
          </c:xVal>
          <c:yVal>
            <c:numRef>
              <c:f>'Pump Performance'!$C$3:$C$7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14560"/>
        <c:axId val="132516480"/>
      </c:scatterChart>
      <c:valAx>
        <c:axId val="13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 (gpm)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516480"/>
        <c:crosses val="autoZero"/>
        <c:crossBetween val="midCat"/>
      </c:valAx>
      <c:valAx>
        <c:axId val="13251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514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J17" sqref="J17"/>
    </sheetView>
  </sheetViews>
  <sheetFormatPr defaultRowHeight="15" x14ac:dyDescent="0.25"/>
  <cols>
    <col min="1" max="1" width="8.140625" bestFit="1" customWidth="1"/>
    <col min="2" max="2" width="16" bestFit="1" customWidth="1"/>
    <col min="3" max="3" width="12" bestFit="1" customWidth="1"/>
    <col min="4" max="4" width="16.28515625" bestFit="1" customWidth="1"/>
    <col min="5" max="5" width="16.28515625" customWidth="1"/>
    <col min="6" max="6" width="13" bestFit="1" customWidth="1"/>
    <col min="7" max="7" width="15.7109375" customWidth="1"/>
    <col min="8" max="8" width="8.7109375" customWidth="1"/>
    <col min="9" max="9" width="18.42578125" bestFit="1" customWidth="1"/>
    <col min="10" max="10" width="30.140625" bestFit="1" customWidth="1"/>
    <col min="11" max="11" width="21.7109375" customWidth="1"/>
    <col min="12" max="12" width="14.7109375" bestFit="1" customWidth="1"/>
    <col min="13" max="13" width="12.5703125" bestFit="1" customWidth="1"/>
  </cols>
  <sheetData>
    <row r="1" spans="1:13" x14ac:dyDescent="0.25">
      <c r="B1" t="s">
        <v>2</v>
      </c>
      <c r="C1">
        <v>2</v>
      </c>
      <c r="D1">
        <f>C1/12</f>
        <v>0.16666666666666666</v>
      </c>
      <c r="E1">
        <f>D1*0.3048</f>
        <v>5.0799999999999998E-2</v>
      </c>
    </row>
    <row r="2" spans="1:13" x14ac:dyDescent="0.25">
      <c r="B2" t="s">
        <v>7</v>
      </c>
      <c r="C2">
        <f>(3.14159*D1^2)/4</f>
        <v>2.181659722222222E-2</v>
      </c>
      <c r="E2" t="s">
        <v>25</v>
      </c>
      <c r="F2">
        <f>0.0000025/E1</f>
        <v>4.9212598425196856E-5</v>
      </c>
    </row>
    <row r="3" spans="1:13" x14ac:dyDescent="0.25">
      <c r="B3" s="7" t="s">
        <v>21</v>
      </c>
      <c r="C3">
        <v>999.7</v>
      </c>
      <c r="D3" t="s">
        <v>23</v>
      </c>
    </row>
    <row r="4" spans="1:13" x14ac:dyDescent="0.25">
      <c r="B4" s="7" t="s">
        <v>22</v>
      </c>
      <c r="C4">
        <f>1.307*10^-3</f>
        <v>1.307E-3</v>
      </c>
      <c r="D4" t="s">
        <v>24</v>
      </c>
      <c r="J4" t="s">
        <v>13</v>
      </c>
      <c r="K4" t="s">
        <v>12</v>
      </c>
    </row>
    <row r="5" spans="1:13" x14ac:dyDescent="0.25">
      <c r="J5" t="s">
        <v>14</v>
      </c>
      <c r="K5" t="s">
        <v>11</v>
      </c>
    </row>
    <row r="6" spans="1:13" x14ac:dyDescent="0.25">
      <c r="A6" s="3" t="s">
        <v>9</v>
      </c>
      <c r="B6" s="3" t="s">
        <v>3</v>
      </c>
      <c r="C6" s="3" t="s">
        <v>4</v>
      </c>
      <c r="D6" s="3" t="s">
        <v>5</v>
      </c>
      <c r="E6" s="3" t="s">
        <v>20</v>
      </c>
      <c r="F6" s="3" t="s">
        <v>6</v>
      </c>
      <c r="G6" s="3" t="s">
        <v>19</v>
      </c>
      <c r="H6" s="3" t="s">
        <v>18</v>
      </c>
      <c r="I6" s="3" t="s">
        <v>8</v>
      </c>
      <c r="J6" s="3" t="s">
        <v>17</v>
      </c>
      <c r="K6" s="4" t="s">
        <v>10</v>
      </c>
      <c r="L6" s="3" t="s">
        <v>0</v>
      </c>
      <c r="M6" s="3" t="s">
        <v>1</v>
      </c>
    </row>
    <row r="7" spans="1:13" x14ac:dyDescent="0.25">
      <c r="A7" s="1">
        <v>0</v>
      </c>
      <c r="B7" s="1">
        <f>A7/448.8</f>
        <v>0</v>
      </c>
      <c r="C7" s="2">
        <f>B7/C$2</f>
        <v>0</v>
      </c>
      <c r="D7" s="1">
        <f>(C7^2)/64.4</f>
        <v>0</v>
      </c>
      <c r="E7" s="1">
        <f>C7*(0.3048)</f>
        <v>0</v>
      </c>
      <c r="F7" s="1">
        <f>2+(7/12)</f>
        <v>2.5833333333333335</v>
      </c>
      <c r="G7" s="8">
        <f>(C$3*E7*E$1)/C$4</f>
        <v>0</v>
      </c>
      <c r="H7" s="1">
        <v>0</v>
      </c>
      <c r="I7" s="1">
        <v>24</v>
      </c>
      <c r="J7" s="1">
        <f>(H7*((C7^2)/64.4)*(I7/D$1))</f>
        <v>0</v>
      </c>
      <c r="K7" s="1">
        <f>(3*0.4)+(2*0.15)</f>
        <v>1.5000000000000002</v>
      </c>
      <c r="L7" s="1">
        <f t="shared" ref="L7:L17" si="0">K7*(D7)</f>
        <v>0</v>
      </c>
      <c r="M7" s="1">
        <f t="shared" ref="M7:M17" si="1">D7+F7+J7+L7</f>
        <v>2.5833333333333335</v>
      </c>
    </row>
    <row r="8" spans="1:13" x14ac:dyDescent="0.25">
      <c r="A8" s="1">
        <f>A7+10</f>
        <v>10</v>
      </c>
      <c r="B8" s="1">
        <f t="shared" ref="B8:B17" si="2">A8/448.8</f>
        <v>2.2281639928698752E-2</v>
      </c>
      <c r="C8" s="2">
        <f t="shared" ref="C8:C17" si="3">B8/C$2</f>
        <v>1.0213160055044168</v>
      </c>
      <c r="D8" s="1">
        <f t="shared" ref="D8:D17" si="4">(C8^2)/64.4</f>
        <v>1.6196993526389716E-2</v>
      </c>
      <c r="E8" s="1">
        <f t="shared" ref="E8:E17" si="5">C8*(0.3048)</f>
        <v>0.31129711847774627</v>
      </c>
      <c r="F8" s="1">
        <f t="shared" ref="F8:F17" si="6">2+(7/12)</f>
        <v>2.5833333333333335</v>
      </c>
      <c r="G8" s="8">
        <f t="shared" ref="G8:G17" si="7">(C$3*E8*E$1)/C$4</f>
        <v>12095.753213912709</v>
      </c>
      <c r="H8" s="1">
        <v>0.03</v>
      </c>
      <c r="I8" s="1">
        <v>24</v>
      </c>
      <c r="J8" s="1">
        <f t="shared" ref="J8:J17" si="8">(H8*((C8^2)/64.4)*(I8/D$1))</f>
        <v>6.9971012034003577E-2</v>
      </c>
      <c r="K8" s="1">
        <f t="shared" ref="K8:K17" si="9">(3*0.4)+(2*0.15)</f>
        <v>1.5000000000000002</v>
      </c>
      <c r="L8" s="1">
        <f t="shared" si="0"/>
        <v>2.4295490289584578E-2</v>
      </c>
      <c r="M8" s="1">
        <f t="shared" si="1"/>
        <v>2.6937968291833112</v>
      </c>
    </row>
    <row r="9" spans="1:13" x14ac:dyDescent="0.25">
      <c r="A9" s="1">
        <f t="shared" ref="A9:A17" si="10">A8+10</f>
        <v>20</v>
      </c>
      <c r="B9" s="1">
        <f t="shared" si="2"/>
        <v>4.4563279857397504E-2</v>
      </c>
      <c r="C9" s="2">
        <f t="shared" si="3"/>
        <v>2.0426320110088336</v>
      </c>
      <c r="D9" s="1">
        <f t="shared" si="4"/>
        <v>6.4787974105558865E-2</v>
      </c>
      <c r="E9" s="1">
        <f t="shared" si="5"/>
        <v>0.62259423695549254</v>
      </c>
      <c r="F9" s="1">
        <f t="shared" si="6"/>
        <v>2.5833333333333335</v>
      </c>
      <c r="G9" s="8">
        <f t="shared" si="7"/>
        <v>24191.506427825418</v>
      </c>
      <c r="H9" s="1">
        <v>2.58E-2</v>
      </c>
      <c r="I9" s="1">
        <v>24</v>
      </c>
      <c r="J9" s="1">
        <f t="shared" si="8"/>
        <v>0.2407002813969723</v>
      </c>
      <c r="K9" s="1">
        <f t="shared" si="9"/>
        <v>1.5000000000000002</v>
      </c>
      <c r="L9" s="1">
        <f t="shared" si="0"/>
        <v>9.7181961158338312E-2</v>
      </c>
      <c r="M9" s="1">
        <f t="shared" si="1"/>
        <v>2.9860035499942028</v>
      </c>
    </row>
    <row r="10" spans="1:13" x14ac:dyDescent="0.25">
      <c r="A10" s="1">
        <f t="shared" si="10"/>
        <v>30</v>
      </c>
      <c r="B10" s="1">
        <f t="shared" si="2"/>
        <v>6.684491978609626E-2</v>
      </c>
      <c r="C10" s="2">
        <f t="shared" si="3"/>
        <v>3.0639480165132507</v>
      </c>
      <c r="D10" s="1">
        <f t="shared" si="4"/>
        <v>0.14577294173750749</v>
      </c>
      <c r="E10" s="1">
        <f t="shared" si="5"/>
        <v>0.93389135543323887</v>
      </c>
      <c r="F10" s="1">
        <f t="shared" si="6"/>
        <v>2.5833333333333335</v>
      </c>
      <c r="G10" s="8">
        <f t="shared" si="7"/>
        <v>36287.259641738128</v>
      </c>
      <c r="H10" s="1">
        <v>2.5000000000000001E-2</v>
      </c>
      <c r="I10" s="1">
        <v>24</v>
      </c>
      <c r="J10" s="1">
        <f t="shared" si="8"/>
        <v>0.52478259025502694</v>
      </c>
      <c r="K10" s="1">
        <f t="shared" si="9"/>
        <v>1.5000000000000002</v>
      </c>
      <c r="L10" s="1">
        <f t="shared" si="0"/>
        <v>0.21865941260626126</v>
      </c>
      <c r="M10" s="1">
        <f t="shared" si="1"/>
        <v>3.4725482779321291</v>
      </c>
    </row>
    <row r="11" spans="1:13" x14ac:dyDescent="0.25">
      <c r="A11" s="1">
        <f t="shared" si="10"/>
        <v>40</v>
      </c>
      <c r="B11" s="1">
        <f t="shared" si="2"/>
        <v>8.9126559714795009E-2</v>
      </c>
      <c r="C11" s="2">
        <f t="shared" si="3"/>
        <v>4.0852640220176673</v>
      </c>
      <c r="D11" s="1">
        <f t="shared" si="4"/>
        <v>0.25915189642223546</v>
      </c>
      <c r="E11" s="1">
        <f t="shared" si="5"/>
        <v>1.2451884739109851</v>
      </c>
      <c r="F11" s="1">
        <f t="shared" si="6"/>
        <v>2.5833333333333335</v>
      </c>
      <c r="G11" s="8">
        <f t="shared" si="7"/>
        <v>48383.012855650835</v>
      </c>
      <c r="H11" s="1">
        <v>2.1999999999999999E-2</v>
      </c>
      <c r="I11" s="1">
        <v>24</v>
      </c>
      <c r="J11" s="1">
        <f t="shared" si="8"/>
        <v>0.82099320786564189</v>
      </c>
      <c r="K11" s="1">
        <f t="shared" si="9"/>
        <v>1.5000000000000002</v>
      </c>
      <c r="L11" s="1">
        <f t="shared" si="0"/>
        <v>0.38872784463335325</v>
      </c>
      <c r="M11" s="1">
        <f t="shared" si="1"/>
        <v>4.0522062822545637</v>
      </c>
    </row>
    <row r="12" spans="1:13" x14ac:dyDescent="0.25">
      <c r="A12" s="1">
        <f t="shared" si="10"/>
        <v>50</v>
      </c>
      <c r="B12" s="1">
        <f t="shared" si="2"/>
        <v>0.11140819964349376</v>
      </c>
      <c r="C12" s="2">
        <f t="shared" si="3"/>
        <v>5.1065800275220834</v>
      </c>
      <c r="D12" s="1">
        <f t="shared" si="4"/>
        <v>0.40492483815974284</v>
      </c>
      <c r="E12" s="1">
        <f t="shared" si="5"/>
        <v>1.5564855923887311</v>
      </c>
      <c r="F12" s="1">
        <f t="shared" si="6"/>
        <v>2.5833333333333335</v>
      </c>
      <c r="G12" s="8">
        <f t="shared" si="7"/>
        <v>60478.766069563535</v>
      </c>
      <c r="H12" s="1">
        <v>1.4999999999999999E-2</v>
      </c>
      <c r="I12" s="1">
        <v>24</v>
      </c>
      <c r="J12" s="1">
        <f t="shared" si="8"/>
        <v>0.8746376504250446</v>
      </c>
      <c r="K12" s="1">
        <f t="shared" si="9"/>
        <v>1.5000000000000002</v>
      </c>
      <c r="L12" s="1">
        <f t="shared" si="0"/>
        <v>0.6073872572396144</v>
      </c>
      <c r="M12" s="1">
        <f t="shared" si="1"/>
        <v>4.4702830791577357</v>
      </c>
    </row>
    <row r="13" spans="1:13" x14ac:dyDescent="0.25">
      <c r="A13" s="1">
        <f t="shared" si="10"/>
        <v>60</v>
      </c>
      <c r="B13" s="1">
        <f t="shared" si="2"/>
        <v>0.13368983957219252</v>
      </c>
      <c r="C13" s="2">
        <f t="shared" si="3"/>
        <v>6.1278960330265013</v>
      </c>
      <c r="D13" s="1">
        <f t="shared" si="4"/>
        <v>0.58309176695002995</v>
      </c>
      <c r="E13" s="1">
        <f t="shared" si="5"/>
        <v>1.8677827108664777</v>
      </c>
      <c r="F13" s="1">
        <f t="shared" si="6"/>
        <v>2.5833333333333335</v>
      </c>
      <c r="G13" s="8">
        <f t="shared" si="7"/>
        <v>72574.519283476257</v>
      </c>
      <c r="H13" s="1">
        <v>1.9099999999999999E-2</v>
      </c>
      <c r="I13" s="1">
        <v>24</v>
      </c>
      <c r="J13" s="1">
        <f t="shared" si="8"/>
        <v>1.6037355958193624</v>
      </c>
      <c r="K13" s="1">
        <f t="shared" si="9"/>
        <v>1.5000000000000002</v>
      </c>
      <c r="L13" s="1">
        <f t="shared" si="0"/>
        <v>0.87463765042504504</v>
      </c>
      <c r="M13" s="1">
        <f t="shared" si="1"/>
        <v>5.6447983465277707</v>
      </c>
    </row>
    <row r="14" spans="1:13" x14ac:dyDescent="0.25">
      <c r="A14" s="1">
        <f t="shared" si="10"/>
        <v>70</v>
      </c>
      <c r="B14" s="1">
        <f t="shared" si="2"/>
        <v>0.15597147950089127</v>
      </c>
      <c r="C14" s="2">
        <f t="shared" si="3"/>
        <v>7.1492120385309175</v>
      </c>
      <c r="D14" s="1">
        <f t="shared" si="4"/>
        <v>0.79365268279309609</v>
      </c>
      <c r="E14" s="1">
        <f t="shared" si="5"/>
        <v>2.1790798293442237</v>
      </c>
      <c r="F14" s="1">
        <f t="shared" si="6"/>
        <v>2.5833333333333335</v>
      </c>
      <c r="G14" s="8">
        <f t="shared" si="7"/>
        <v>84670.272497388956</v>
      </c>
      <c r="H14" s="1">
        <v>1.8700000000000001E-2</v>
      </c>
      <c r="I14" s="1">
        <v>24</v>
      </c>
      <c r="J14" s="1">
        <f t="shared" si="8"/>
        <v>2.1371479442252492</v>
      </c>
      <c r="K14" s="1">
        <f t="shared" si="9"/>
        <v>1.5000000000000002</v>
      </c>
      <c r="L14" s="1">
        <f t="shared" si="0"/>
        <v>1.1904790241896444</v>
      </c>
      <c r="M14" s="1">
        <f t="shared" si="1"/>
        <v>6.7046129845413223</v>
      </c>
    </row>
    <row r="15" spans="1:13" x14ac:dyDescent="0.25">
      <c r="A15" s="1">
        <f t="shared" si="10"/>
        <v>80</v>
      </c>
      <c r="B15" s="1">
        <f t="shared" si="2"/>
        <v>0.17825311942959002</v>
      </c>
      <c r="C15" s="2">
        <f t="shared" si="3"/>
        <v>8.1705280440353345</v>
      </c>
      <c r="D15" s="1">
        <f t="shared" si="4"/>
        <v>1.0366075856889418</v>
      </c>
      <c r="E15" s="1">
        <f t="shared" si="5"/>
        <v>2.4903769478219702</v>
      </c>
      <c r="F15" s="1">
        <f t="shared" si="6"/>
        <v>2.5833333333333335</v>
      </c>
      <c r="G15" s="8">
        <f t="shared" si="7"/>
        <v>96766.025711301671</v>
      </c>
      <c r="H15" s="1">
        <v>1.84E-2</v>
      </c>
      <c r="I15" s="1">
        <v>24</v>
      </c>
      <c r="J15" s="1">
        <f t="shared" si="8"/>
        <v>2.7465954590414201</v>
      </c>
      <c r="K15" s="1">
        <f t="shared" si="9"/>
        <v>1.5000000000000002</v>
      </c>
      <c r="L15" s="1">
        <f t="shared" si="0"/>
        <v>1.554911378533413</v>
      </c>
      <c r="M15" s="1">
        <f t="shared" si="1"/>
        <v>7.9214477565971091</v>
      </c>
    </row>
    <row r="16" spans="1:13" x14ac:dyDescent="0.25">
      <c r="A16" s="1">
        <f t="shared" si="10"/>
        <v>90</v>
      </c>
      <c r="B16" s="1">
        <f t="shared" si="2"/>
        <v>0.20053475935828877</v>
      </c>
      <c r="C16" s="2">
        <f t="shared" si="3"/>
        <v>9.1918440495397515</v>
      </c>
      <c r="D16" s="1">
        <f t="shared" si="4"/>
        <v>1.3119564756375672</v>
      </c>
      <c r="E16" s="1">
        <f t="shared" si="5"/>
        <v>2.8016740662997166</v>
      </c>
      <c r="F16" s="1">
        <f t="shared" si="6"/>
        <v>2.5833333333333335</v>
      </c>
      <c r="G16" s="8">
        <f t="shared" si="7"/>
        <v>108861.77892521438</v>
      </c>
      <c r="H16" s="1">
        <v>1.7999999999999999E-2</v>
      </c>
      <c r="I16" s="1">
        <v>24</v>
      </c>
      <c r="J16" s="1">
        <f t="shared" si="8"/>
        <v>3.4005911848525736</v>
      </c>
      <c r="K16" s="1">
        <f t="shared" si="9"/>
        <v>1.5000000000000002</v>
      </c>
      <c r="L16" s="1">
        <f t="shared" si="0"/>
        <v>1.9679347134563512</v>
      </c>
      <c r="M16" s="1">
        <f t="shared" si="1"/>
        <v>9.2638157072798251</v>
      </c>
    </row>
    <row r="17" spans="1:13" x14ac:dyDescent="0.25">
      <c r="A17" s="1">
        <f t="shared" si="10"/>
        <v>100</v>
      </c>
      <c r="B17" s="1">
        <f t="shared" si="2"/>
        <v>0.22281639928698752</v>
      </c>
      <c r="C17" s="2">
        <f t="shared" si="3"/>
        <v>10.213160055044167</v>
      </c>
      <c r="D17" s="1">
        <f t="shared" si="4"/>
        <v>1.6196993526389714</v>
      </c>
      <c r="E17" s="1">
        <f t="shared" si="5"/>
        <v>3.1129711847774622</v>
      </c>
      <c r="F17" s="1">
        <f t="shared" si="6"/>
        <v>2.5833333333333335</v>
      </c>
      <c r="G17" s="8">
        <f t="shared" si="7"/>
        <v>120957.53213912707</v>
      </c>
      <c r="H17" s="1">
        <v>1.7500000000000002E-2</v>
      </c>
      <c r="I17" s="1">
        <v>24</v>
      </c>
      <c r="J17" s="1">
        <f t="shared" si="8"/>
        <v>4.0816423686502077</v>
      </c>
      <c r="K17" s="1">
        <f t="shared" si="9"/>
        <v>1.5000000000000002</v>
      </c>
      <c r="L17" s="1">
        <f t="shared" si="0"/>
        <v>2.4295490289584576</v>
      </c>
      <c r="M17" s="1">
        <f t="shared" si="1"/>
        <v>10.714224083580969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M17" sqref="M17"/>
    </sheetView>
  </sheetViews>
  <sheetFormatPr defaultRowHeight="15" x14ac:dyDescent="0.25"/>
  <cols>
    <col min="1" max="1" width="8.140625" bestFit="1" customWidth="1"/>
    <col min="2" max="2" width="16" bestFit="1" customWidth="1"/>
    <col min="3" max="3" width="12" bestFit="1" customWidth="1"/>
    <col min="4" max="4" width="16.28515625" bestFit="1" customWidth="1"/>
    <col min="5" max="5" width="12" bestFit="1" customWidth="1"/>
    <col min="6" max="6" width="13.42578125" customWidth="1"/>
    <col min="7" max="7" width="13.5703125" customWidth="1"/>
    <col min="8" max="8" width="12.140625" customWidth="1"/>
    <col min="9" max="9" width="21.28515625" customWidth="1"/>
    <col min="10" max="10" width="30.42578125" bestFit="1" customWidth="1"/>
    <col min="11" max="12" width="14.7109375" bestFit="1" customWidth="1"/>
    <col min="13" max="13" width="13.28515625" bestFit="1" customWidth="1"/>
  </cols>
  <sheetData>
    <row r="1" spans="1:13" x14ac:dyDescent="0.25">
      <c r="B1" t="s">
        <v>2</v>
      </c>
      <c r="C1">
        <v>2</v>
      </c>
      <c r="D1">
        <f>C1/12</f>
        <v>0.16666666666666666</v>
      </c>
      <c r="E1">
        <f>D1*0.3048</f>
        <v>5.0799999999999998E-2</v>
      </c>
    </row>
    <row r="2" spans="1:13" x14ac:dyDescent="0.25">
      <c r="B2" t="s">
        <v>7</v>
      </c>
      <c r="C2">
        <f>(3.14159*D1^2)/4</f>
        <v>2.181659722222222E-2</v>
      </c>
    </row>
    <row r="3" spans="1:13" x14ac:dyDescent="0.25">
      <c r="B3" s="7" t="s">
        <v>21</v>
      </c>
      <c r="C3">
        <v>999.7</v>
      </c>
      <c r="D3" t="s">
        <v>23</v>
      </c>
    </row>
    <row r="4" spans="1:13" x14ac:dyDescent="0.25">
      <c r="B4" s="7" t="s">
        <v>22</v>
      </c>
      <c r="C4">
        <f>1.307*10^-3</f>
        <v>1.307E-3</v>
      </c>
      <c r="D4" t="s">
        <v>24</v>
      </c>
      <c r="J4" t="s">
        <v>13</v>
      </c>
      <c r="K4" t="s">
        <v>12</v>
      </c>
    </row>
    <row r="5" spans="1:13" x14ac:dyDescent="0.25">
      <c r="J5" t="s">
        <v>14</v>
      </c>
      <c r="K5" t="s">
        <v>11</v>
      </c>
    </row>
    <row r="6" spans="1:13" x14ac:dyDescent="0.25">
      <c r="A6" s="3" t="s">
        <v>9</v>
      </c>
      <c r="B6" s="3" t="s">
        <v>3</v>
      </c>
      <c r="C6" s="3" t="s">
        <v>4</v>
      </c>
      <c r="D6" s="3" t="s">
        <v>5</v>
      </c>
      <c r="E6" s="3" t="s">
        <v>20</v>
      </c>
      <c r="F6" s="3" t="s">
        <v>6</v>
      </c>
      <c r="G6" s="3" t="s">
        <v>19</v>
      </c>
      <c r="H6" s="3" t="s">
        <v>18</v>
      </c>
      <c r="I6" s="3" t="s">
        <v>8</v>
      </c>
      <c r="J6" s="3" t="s">
        <v>17</v>
      </c>
      <c r="K6" s="4" t="s">
        <v>10</v>
      </c>
      <c r="L6" s="3" t="s">
        <v>0</v>
      </c>
      <c r="M6" s="3" t="s">
        <v>1</v>
      </c>
    </row>
    <row r="7" spans="1:13" x14ac:dyDescent="0.25">
      <c r="A7" s="1">
        <v>0</v>
      </c>
      <c r="B7" s="1">
        <f>A7/448.8</f>
        <v>0</v>
      </c>
      <c r="C7" s="2">
        <f>B7/C$2</f>
        <v>0</v>
      </c>
      <c r="D7" s="1">
        <f>(C7^2)/64.4</f>
        <v>0</v>
      </c>
      <c r="E7" s="1">
        <f>C7*(0.3048)</f>
        <v>0</v>
      </c>
      <c r="F7" s="1">
        <f>2+(7/12)</f>
        <v>2.5833333333333335</v>
      </c>
      <c r="G7" s="8">
        <f>(C$3*E7*E$1)/C$4</f>
        <v>0</v>
      </c>
      <c r="H7" s="1">
        <v>0</v>
      </c>
      <c r="I7" s="1">
        <v>24</v>
      </c>
      <c r="J7" s="1">
        <f>(H7*((C7^2)/64.4)*(I7/D$1))</f>
        <v>0</v>
      </c>
      <c r="K7" s="1">
        <f>(3*0.4)+(2*0.15)</f>
        <v>1.5000000000000002</v>
      </c>
      <c r="L7" s="1">
        <f t="shared" ref="L7:L17" si="0">K7*(D7)</f>
        <v>0</v>
      </c>
      <c r="M7" s="1">
        <f t="shared" ref="M7:M17" si="1">D7+F7+J7+L7</f>
        <v>2.5833333333333335</v>
      </c>
    </row>
    <row r="8" spans="1:13" x14ac:dyDescent="0.25">
      <c r="A8" s="1">
        <f>A7+10</f>
        <v>10</v>
      </c>
      <c r="B8" s="1">
        <f t="shared" ref="B8:B17" si="2">A8/448.8</f>
        <v>2.2281639928698752E-2</v>
      </c>
      <c r="C8" s="2">
        <f t="shared" ref="C8:C17" si="3">B8/C$2</f>
        <v>1.0213160055044168</v>
      </c>
      <c r="D8" s="1">
        <f t="shared" ref="D8:D17" si="4">(C8^2)/64.4</f>
        <v>1.6196993526389716E-2</v>
      </c>
      <c r="E8" s="1">
        <f t="shared" ref="E8:E17" si="5">C8*(0.3048)</f>
        <v>0.31129711847774627</v>
      </c>
      <c r="F8" s="1">
        <f t="shared" ref="F8:F17" si="6">2+(7/12)</f>
        <v>2.5833333333333335</v>
      </c>
      <c r="G8" s="8">
        <f t="shared" ref="G8:G17" si="7">(C$3*E8*E$1)/C$4</f>
        <v>12095.753213912709</v>
      </c>
      <c r="H8" s="1">
        <v>0.03</v>
      </c>
      <c r="I8" s="1">
        <v>24</v>
      </c>
      <c r="J8" s="1">
        <f t="shared" ref="J8:J17" si="8">(H8*((C8^2)/64.4)*(I8/D$1))</f>
        <v>6.9971012034003577E-2</v>
      </c>
      <c r="K8" s="1">
        <f t="shared" ref="K8:K17" si="9">(3*0.4)+(2*0.15)</f>
        <v>1.5000000000000002</v>
      </c>
      <c r="L8" s="1">
        <f t="shared" si="0"/>
        <v>2.4295490289584578E-2</v>
      </c>
      <c r="M8" s="1">
        <f t="shared" si="1"/>
        <v>2.6937968291833112</v>
      </c>
    </row>
    <row r="9" spans="1:13" x14ac:dyDescent="0.25">
      <c r="A9" s="1">
        <f t="shared" ref="A9:A17" si="10">A8+10</f>
        <v>20</v>
      </c>
      <c r="B9" s="1">
        <f t="shared" si="2"/>
        <v>4.4563279857397504E-2</v>
      </c>
      <c r="C9" s="2">
        <f t="shared" si="3"/>
        <v>2.0426320110088336</v>
      </c>
      <c r="D9" s="1">
        <f t="shared" si="4"/>
        <v>6.4787974105558865E-2</v>
      </c>
      <c r="E9" s="1">
        <f t="shared" si="5"/>
        <v>0.62259423695549254</v>
      </c>
      <c r="F9" s="1">
        <f t="shared" si="6"/>
        <v>2.5833333333333335</v>
      </c>
      <c r="G9" s="8">
        <f t="shared" si="7"/>
        <v>24191.506427825418</v>
      </c>
      <c r="H9" s="1">
        <v>2.58E-2</v>
      </c>
      <c r="I9" s="1">
        <v>24</v>
      </c>
      <c r="J9" s="1">
        <f t="shared" si="8"/>
        <v>0.2407002813969723</v>
      </c>
      <c r="K9" s="1">
        <f t="shared" si="9"/>
        <v>1.5000000000000002</v>
      </c>
      <c r="L9" s="1">
        <f t="shared" si="0"/>
        <v>9.7181961158338312E-2</v>
      </c>
      <c r="M9" s="1">
        <f t="shared" si="1"/>
        <v>2.9860035499942028</v>
      </c>
    </row>
    <row r="10" spans="1:13" x14ac:dyDescent="0.25">
      <c r="A10" s="1">
        <f t="shared" si="10"/>
        <v>30</v>
      </c>
      <c r="B10" s="1">
        <f t="shared" si="2"/>
        <v>6.684491978609626E-2</v>
      </c>
      <c r="C10" s="2">
        <f t="shared" si="3"/>
        <v>3.0639480165132507</v>
      </c>
      <c r="D10" s="1">
        <f t="shared" si="4"/>
        <v>0.14577294173750749</v>
      </c>
      <c r="E10" s="1">
        <f t="shared" si="5"/>
        <v>0.93389135543323887</v>
      </c>
      <c r="F10" s="1">
        <f t="shared" si="6"/>
        <v>2.5833333333333335</v>
      </c>
      <c r="G10" s="8">
        <f t="shared" si="7"/>
        <v>36287.259641738128</v>
      </c>
      <c r="H10" s="1">
        <v>2.5000000000000001E-2</v>
      </c>
      <c r="I10" s="1">
        <v>24</v>
      </c>
      <c r="J10" s="1">
        <f t="shared" si="8"/>
        <v>0.52478259025502694</v>
      </c>
      <c r="K10" s="1">
        <f t="shared" si="9"/>
        <v>1.5000000000000002</v>
      </c>
      <c r="L10" s="1">
        <f t="shared" si="0"/>
        <v>0.21865941260626126</v>
      </c>
      <c r="M10" s="1">
        <f t="shared" si="1"/>
        <v>3.4725482779321291</v>
      </c>
    </row>
    <row r="11" spans="1:13" x14ac:dyDescent="0.25">
      <c r="A11" s="1">
        <f t="shared" si="10"/>
        <v>40</v>
      </c>
      <c r="B11" s="1">
        <f t="shared" si="2"/>
        <v>8.9126559714795009E-2</v>
      </c>
      <c r="C11" s="2">
        <f t="shared" si="3"/>
        <v>4.0852640220176673</v>
      </c>
      <c r="D11" s="1">
        <f t="shared" si="4"/>
        <v>0.25915189642223546</v>
      </c>
      <c r="E11" s="1">
        <f t="shared" si="5"/>
        <v>1.2451884739109851</v>
      </c>
      <c r="F11" s="1">
        <f t="shared" si="6"/>
        <v>2.5833333333333335</v>
      </c>
      <c r="G11" s="8">
        <f t="shared" si="7"/>
        <v>48383.012855650835</v>
      </c>
      <c r="H11" s="1">
        <v>2.1999999999999999E-2</v>
      </c>
      <c r="I11" s="1">
        <v>24</v>
      </c>
      <c r="J11" s="1">
        <f t="shared" si="8"/>
        <v>0.82099320786564189</v>
      </c>
      <c r="K11" s="1">
        <f t="shared" si="9"/>
        <v>1.5000000000000002</v>
      </c>
      <c r="L11" s="1">
        <f t="shared" si="0"/>
        <v>0.38872784463335325</v>
      </c>
      <c r="M11" s="1">
        <f t="shared" si="1"/>
        <v>4.0522062822545637</v>
      </c>
    </row>
    <row r="12" spans="1:13" x14ac:dyDescent="0.25">
      <c r="A12" s="1">
        <f t="shared" si="10"/>
        <v>50</v>
      </c>
      <c r="B12" s="1">
        <f t="shared" si="2"/>
        <v>0.11140819964349376</v>
      </c>
      <c r="C12" s="2">
        <f t="shared" si="3"/>
        <v>5.1065800275220834</v>
      </c>
      <c r="D12" s="1">
        <f t="shared" si="4"/>
        <v>0.40492483815974284</v>
      </c>
      <c r="E12" s="1">
        <f t="shared" si="5"/>
        <v>1.5564855923887311</v>
      </c>
      <c r="F12" s="1">
        <f t="shared" si="6"/>
        <v>2.5833333333333335</v>
      </c>
      <c r="G12" s="8">
        <f t="shared" si="7"/>
        <v>60478.766069563535</v>
      </c>
      <c r="H12" s="1">
        <v>1.4999999999999999E-2</v>
      </c>
      <c r="I12" s="1">
        <v>24</v>
      </c>
      <c r="J12" s="1">
        <f t="shared" si="8"/>
        <v>0.8746376504250446</v>
      </c>
      <c r="K12" s="1">
        <f t="shared" si="9"/>
        <v>1.5000000000000002</v>
      </c>
      <c r="L12" s="1">
        <f t="shared" si="0"/>
        <v>0.6073872572396144</v>
      </c>
      <c r="M12" s="1">
        <f t="shared" si="1"/>
        <v>4.4702830791577357</v>
      </c>
    </row>
    <row r="13" spans="1:13" x14ac:dyDescent="0.25">
      <c r="A13" s="1">
        <f t="shared" si="10"/>
        <v>60</v>
      </c>
      <c r="B13" s="1">
        <f t="shared" si="2"/>
        <v>0.13368983957219252</v>
      </c>
      <c r="C13" s="2">
        <f t="shared" si="3"/>
        <v>6.1278960330265013</v>
      </c>
      <c r="D13" s="1">
        <f t="shared" si="4"/>
        <v>0.58309176695002995</v>
      </c>
      <c r="E13" s="1">
        <f t="shared" si="5"/>
        <v>1.8677827108664777</v>
      </c>
      <c r="F13" s="1">
        <f t="shared" si="6"/>
        <v>2.5833333333333335</v>
      </c>
      <c r="G13" s="8">
        <f t="shared" si="7"/>
        <v>72574.519283476257</v>
      </c>
      <c r="H13" s="1">
        <v>1.9099999999999999E-2</v>
      </c>
      <c r="I13" s="1">
        <v>24</v>
      </c>
      <c r="J13" s="1">
        <f t="shared" si="8"/>
        <v>1.6037355958193624</v>
      </c>
      <c r="K13" s="1">
        <f t="shared" si="9"/>
        <v>1.5000000000000002</v>
      </c>
      <c r="L13" s="1">
        <f t="shared" si="0"/>
        <v>0.87463765042504504</v>
      </c>
      <c r="M13" s="1">
        <f t="shared" si="1"/>
        <v>5.6447983465277707</v>
      </c>
    </row>
    <row r="14" spans="1:13" x14ac:dyDescent="0.25">
      <c r="A14" s="1">
        <f t="shared" si="10"/>
        <v>70</v>
      </c>
      <c r="B14" s="1">
        <f t="shared" si="2"/>
        <v>0.15597147950089127</v>
      </c>
      <c r="C14" s="2">
        <f t="shared" si="3"/>
        <v>7.1492120385309175</v>
      </c>
      <c r="D14" s="1">
        <f t="shared" si="4"/>
        <v>0.79365268279309609</v>
      </c>
      <c r="E14" s="1">
        <f t="shared" si="5"/>
        <v>2.1790798293442237</v>
      </c>
      <c r="F14" s="1">
        <f t="shared" si="6"/>
        <v>2.5833333333333335</v>
      </c>
      <c r="G14" s="8">
        <f t="shared" si="7"/>
        <v>84670.272497388956</v>
      </c>
      <c r="H14" s="1">
        <v>1.8700000000000001E-2</v>
      </c>
      <c r="I14" s="1">
        <v>24</v>
      </c>
      <c r="J14" s="1">
        <f t="shared" si="8"/>
        <v>2.1371479442252492</v>
      </c>
      <c r="K14" s="1">
        <f t="shared" si="9"/>
        <v>1.5000000000000002</v>
      </c>
      <c r="L14" s="1">
        <f t="shared" si="0"/>
        <v>1.1904790241896444</v>
      </c>
      <c r="M14" s="1">
        <f t="shared" si="1"/>
        <v>6.7046129845413223</v>
      </c>
    </row>
    <row r="15" spans="1:13" x14ac:dyDescent="0.25">
      <c r="A15" s="1">
        <f t="shared" si="10"/>
        <v>80</v>
      </c>
      <c r="B15" s="1">
        <f t="shared" si="2"/>
        <v>0.17825311942959002</v>
      </c>
      <c r="C15" s="2">
        <f t="shared" si="3"/>
        <v>8.1705280440353345</v>
      </c>
      <c r="D15" s="1">
        <f t="shared" si="4"/>
        <v>1.0366075856889418</v>
      </c>
      <c r="E15" s="1">
        <f t="shared" si="5"/>
        <v>2.4903769478219702</v>
      </c>
      <c r="F15" s="1">
        <f t="shared" si="6"/>
        <v>2.5833333333333335</v>
      </c>
      <c r="G15" s="8">
        <f t="shared" si="7"/>
        <v>96766.025711301671</v>
      </c>
      <c r="H15" s="1">
        <v>1.84E-2</v>
      </c>
      <c r="I15" s="1">
        <v>24</v>
      </c>
      <c r="J15" s="1">
        <f t="shared" si="8"/>
        <v>2.7465954590414201</v>
      </c>
      <c r="K15" s="1">
        <f t="shared" si="9"/>
        <v>1.5000000000000002</v>
      </c>
      <c r="L15" s="1">
        <f t="shared" si="0"/>
        <v>1.554911378533413</v>
      </c>
      <c r="M15" s="1">
        <f t="shared" si="1"/>
        <v>7.9214477565971091</v>
      </c>
    </row>
    <row r="16" spans="1:13" x14ac:dyDescent="0.25">
      <c r="A16" s="1">
        <f t="shared" si="10"/>
        <v>90</v>
      </c>
      <c r="B16" s="1">
        <f t="shared" si="2"/>
        <v>0.20053475935828877</v>
      </c>
      <c r="C16" s="2">
        <f t="shared" si="3"/>
        <v>9.1918440495397515</v>
      </c>
      <c r="D16" s="1">
        <f t="shared" si="4"/>
        <v>1.3119564756375672</v>
      </c>
      <c r="E16" s="1">
        <f t="shared" si="5"/>
        <v>2.8016740662997166</v>
      </c>
      <c r="F16" s="1">
        <f t="shared" si="6"/>
        <v>2.5833333333333335</v>
      </c>
      <c r="G16" s="8">
        <f t="shared" si="7"/>
        <v>108861.77892521438</v>
      </c>
      <c r="H16" s="1">
        <v>1.7999999999999999E-2</v>
      </c>
      <c r="I16" s="1">
        <v>24</v>
      </c>
      <c r="J16" s="1">
        <f t="shared" si="8"/>
        <v>3.4005911848525736</v>
      </c>
      <c r="K16" s="1">
        <f t="shared" si="9"/>
        <v>1.5000000000000002</v>
      </c>
      <c r="L16" s="1">
        <f t="shared" si="0"/>
        <v>1.9679347134563512</v>
      </c>
      <c r="M16" s="1">
        <f t="shared" si="1"/>
        <v>9.2638157072798251</v>
      </c>
    </row>
    <row r="17" spans="1:13" x14ac:dyDescent="0.25">
      <c r="A17" s="1">
        <f t="shared" si="10"/>
        <v>100</v>
      </c>
      <c r="B17" s="1">
        <f t="shared" si="2"/>
        <v>0.22281639928698752</v>
      </c>
      <c r="C17" s="2">
        <f t="shared" si="3"/>
        <v>10.213160055044167</v>
      </c>
      <c r="D17" s="1">
        <f t="shared" si="4"/>
        <v>1.6196993526389714</v>
      </c>
      <c r="E17" s="1">
        <f t="shared" si="5"/>
        <v>3.1129711847774622</v>
      </c>
      <c r="F17" s="1">
        <f t="shared" si="6"/>
        <v>2.5833333333333335</v>
      </c>
      <c r="G17" s="8">
        <f t="shared" si="7"/>
        <v>120957.53213912707</v>
      </c>
      <c r="H17" s="1">
        <v>1.7500000000000002E-2</v>
      </c>
      <c r="I17" s="1">
        <v>24</v>
      </c>
      <c r="J17" s="1">
        <f t="shared" si="8"/>
        <v>4.0816423686502077</v>
      </c>
      <c r="K17" s="1">
        <f t="shared" si="9"/>
        <v>1.5000000000000002</v>
      </c>
      <c r="L17" s="1">
        <f t="shared" si="0"/>
        <v>2.4295490289584576</v>
      </c>
      <c r="M17" s="1">
        <f t="shared" si="1"/>
        <v>10.714224083580969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B31" sqref="B31"/>
    </sheetView>
  </sheetViews>
  <sheetFormatPr defaultRowHeight="15" x14ac:dyDescent="0.25"/>
  <cols>
    <col min="2" max="2" width="16.7109375" customWidth="1"/>
    <col min="3" max="3" width="10.42578125" customWidth="1"/>
    <col min="4" max="4" width="16.85546875" customWidth="1"/>
    <col min="5" max="5" width="10.7109375" customWidth="1"/>
    <col min="6" max="6" width="13" customWidth="1"/>
    <col min="7" max="7" width="13.28515625" bestFit="1" customWidth="1"/>
    <col min="8" max="8" width="13.85546875" customWidth="1"/>
    <col min="9" max="9" width="22.28515625" customWidth="1"/>
    <col min="10" max="10" width="30.42578125" bestFit="1" customWidth="1"/>
    <col min="11" max="11" width="13.85546875" customWidth="1"/>
    <col min="12" max="12" width="14.7109375" bestFit="1" customWidth="1"/>
    <col min="13" max="13" width="13.28515625" bestFit="1" customWidth="1"/>
  </cols>
  <sheetData>
    <row r="1" spans="1:13" x14ac:dyDescent="0.25">
      <c r="B1" t="s">
        <v>2</v>
      </c>
      <c r="C1">
        <v>2</v>
      </c>
      <c r="D1">
        <f>C1/12</f>
        <v>0.16666666666666666</v>
      </c>
      <c r="E1">
        <f>D1*0.3048</f>
        <v>5.0799999999999998E-2</v>
      </c>
    </row>
    <row r="2" spans="1:13" x14ac:dyDescent="0.25">
      <c r="B2" t="s">
        <v>7</v>
      </c>
      <c r="C2">
        <f>(3.14159*D1^2)/4</f>
        <v>2.181659722222222E-2</v>
      </c>
    </row>
    <row r="3" spans="1:13" x14ac:dyDescent="0.25">
      <c r="B3" s="7" t="s">
        <v>21</v>
      </c>
      <c r="C3">
        <v>999.7</v>
      </c>
      <c r="D3" t="s">
        <v>23</v>
      </c>
    </row>
    <row r="4" spans="1:13" x14ac:dyDescent="0.25">
      <c r="B4" s="7" t="s">
        <v>22</v>
      </c>
      <c r="C4">
        <f>1.307*10^-3</f>
        <v>1.307E-3</v>
      </c>
      <c r="D4" t="s">
        <v>24</v>
      </c>
      <c r="J4" t="s">
        <v>13</v>
      </c>
      <c r="K4" t="s">
        <v>12</v>
      </c>
    </row>
    <row r="5" spans="1:13" x14ac:dyDescent="0.25">
      <c r="J5" t="s">
        <v>14</v>
      </c>
      <c r="K5" t="s">
        <v>11</v>
      </c>
    </row>
    <row r="6" spans="1:13" x14ac:dyDescent="0.25">
      <c r="A6" s="3" t="s">
        <v>9</v>
      </c>
      <c r="B6" s="3" t="s">
        <v>3</v>
      </c>
      <c r="C6" s="3" t="s">
        <v>4</v>
      </c>
      <c r="D6" s="3" t="s">
        <v>5</v>
      </c>
      <c r="E6" s="3" t="s">
        <v>20</v>
      </c>
      <c r="F6" s="3" t="s">
        <v>6</v>
      </c>
      <c r="G6" s="3" t="s">
        <v>19</v>
      </c>
      <c r="H6" s="3" t="s">
        <v>18</v>
      </c>
      <c r="I6" s="3" t="s">
        <v>8</v>
      </c>
      <c r="J6" s="3" t="s">
        <v>17</v>
      </c>
      <c r="K6" s="4" t="s">
        <v>10</v>
      </c>
      <c r="L6" s="3" t="s">
        <v>0</v>
      </c>
      <c r="M6" s="3" t="s">
        <v>1</v>
      </c>
    </row>
    <row r="7" spans="1:13" x14ac:dyDescent="0.25">
      <c r="A7" s="1">
        <v>0</v>
      </c>
      <c r="B7" s="1">
        <f>A7/448.8</f>
        <v>0</v>
      </c>
      <c r="C7" s="2">
        <f>B7/C$2</f>
        <v>0</v>
      </c>
      <c r="D7" s="1">
        <f>(C7^2)/64.4</f>
        <v>0</v>
      </c>
      <c r="E7" s="1">
        <f>C7*(0.3048)</f>
        <v>0</v>
      </c>
      <c r="F7" s="1">
        <f>2+(7/12)</f>
        <v>2.5833333333333335</v>
      </c>
      <c r="G7" s="8">
        <f>(C$3*E7*E$1)/C$4</f>
        <v>0</v>
      </c>
      <c r="H7" s="1">
        <v>0</v>
      </c>
      <c r="I7" s="1">
        <v>32</v>
      </c>
      <c r="J7" s="1">
        <f>(H7*((C7^2)/64.4)*(I7/D$1))</f>
        <v>0</v>
      </c>
      <c r="K7" s="1">
        <f>(3*0.4)+(2*0.15)</f>
        <v>1.5000000000000002</v>
      </c>
      <c r="L7" s="1">
        <f t="shared" ref="L7:L17" si="0">K7*(D7)</f>
        <v>0</v>
      </c>
      <c r="M7" s="1">
        <f t="shared" ref="M7:M17" si="1">D7+F7+J7+L7</f>
        <v>2.5833333333333335</v>
      </c>
    </row>
    <row r="8" spans="1:13" x14ac:dyDescent="0.25">
      <c r="A8" s="1">
        <f>A7+10</f>
        <v>10</v>
      </c>
      <c r="B8" s="1">
        <f t="shared" ref="B8:B17" si="2">A8/448.8</f>
        <v>2.2281639928698752E-2</v>
      </c>
      <c r="C8" s="2">
        <f t="shared" ref="C8:C17" si="3">B8/C$2</f>
        <v>1.0213160055044168</v>
      </c>
      <c r="D8" s="1">
        <f t="shared" ref="D8:D17" si="4">(C8^2)/64.4</f>
        <v>1.6196993526389716E-2</v>
      </c>
      <c r="E8" s="1">
        <f t="shared" ref="E8:E17" si="5">C8*(0.3048)</f>
        <v>0.31129711847774627</v>
      </c>
      <c r="F8" s="1">
        <f t="shared" ref="F8:F17" si="6">2+(7/12)</f>
        <v>2.5833333333333335</v>
      </c>
      <c r="G8" s="8">
        <f t="shared" ref="G8:G17" si="7">(C$3*E8*E$1)/C$4</f>
        <v>12095.753213912709</v>
      </c>
      <c r="H8" s="1">
        <v>0.03</v>
      </c>
      <c r="I8" s="1">
        <v>32</v>
      </c>
      <c r="J8" s="1">
        <f t="shared" ref="J8:J17" si="8">(H8*((C8^2)/64.4)*(I8/D$1))</f>
        <v>9.3294682712004764E-2</v>
      </c>
      <c r="K8" s="1">
        <f t="shared" ref="K8:K17" si="9">(3*0.4)+(2*0.15)</f>
        <v>1.5000000000000002</v>
      </c>
      <c r="L8" s="1">
        <f t="shared" si="0"/>
        <v>2.4295490289584578E-2</v>
      </c>
      <c r="M8" s="1">
        <f t="shared" si="1"/>
        <v>2.7171204998613128</v>
      </c>
    </row>
    <row r="9" spans="1:13" x14ac:dyDescent="0.25">
      <c r="A9" s="1">
        <f t="shared" ref="A9:A17" si="10">A8+10</f>
        <v>20</v>
      </c>
      <c r="B9" s="1">
        <f t="shared" si="2"/>
        <v>4.4563279857397504E-2</v>
      </c>
      <c r="C9" s="2">
        <f t="shared" si="3"/>
        <v>2.0426320110088336</v>
      </c>
      <c r="D9" s="1">
        <f t="shared" si="4"/>
        <v>6.4787974105558865E-2</v>
      </c>
      <c r="E9" s="1">
        <f t="shared" si="5"/>
        <v>0.62259423695549254</v>
      </c>
      <c r="F9" s="1">
        <f t="shared" si="6"/>
        <v>2.5833333333333335</v>
      </c>
      <c r="G9" s="8">
        <f t="shared" si="7"/>
        <v>24191.506427825418</v>
      </c>
      <c r="H9" s="1">
        <v>2.58E-2</v>
      </c>
      <c r="I9" s="1">
        <v>32</v>
      </c>
      <c r="J9" s="1">
        <f t="shared" si="8"/>
        <v>0.32093370852929637</v>
      </c>
      <c r="K9" s="1">
        <f t="shared" si="9"/>
        <v>1.5000000000000002</v>
      </c>
      <c r="L9" s="1">
        <f t="shared" si="0"/>
        <v>9.7181961158338312E-2</v>
      </c>
      <c r="M9" s="1">
        <f t="shared" si="1"/>
        <v>3.0662369771265268</v>
      </c>
    </row>
    <row r="10" spans="1:13" x14ac:dyDescent="0.25">
      <c r="A10" s="1">
        <f t="shared" si="10"/>
        <v>30</v>
      </c>
      <c r="B10" s="1">
        <f t="shared" si="2"/>
        <v>6.684491978609626E-2</v>
      </c>
      <c r="C10" s="2">
        <f t="shared" si="3"/>
        <v>3.0639480165132507</v>
      </c>
      <c r="D10" s="1">
        <f t="shared" si="4"/>
        <v>0.14577294173750749</v>
      </c>
      <c r="E10" s="1">
        <f t="shared" si="5"/>
        <v>0.93389135543323887</v>
      </c>
      <c r="F10" s="1">
        <f t="shared" si="6"/>
        <v>2.5833333333333335</v>
      </c>
      <c r="G10" s="8">
        <f t="shared" si="7"/>
        <v>36287.259641738128</v>
      </c>
      <c r="H10" s="1">
        <v>2.5000000000000001E-2</v>
      </c>
      <c r="I10" s="1">
        <v>32</v>
      </c>
      <c r="J10" s="1">
        <f t="shared" si="8"/>
        <v>0.69971012034003599</v>
      </c>
      <c r="K10" s="1">
        <f t="shared" si="9"/>
        <v>1.5000000000000002</v>
      </c>
      <c r="L10" s="1">
        <f t="shared" si="0"/>
        <v>0.21865941260626126</v>
      </c>
      <c r="M10" s="1">
        <f t="shared" si="1"/>
        <v>3.6474758080171381</v>
      </c>
    </row>
    <row r="11" spans="1:13" x14ac:dyDescent="0.25">
      <c r="A11" s="1">
        <f t="shared" si="10"/>
        <v>40</v>
      </c>
      <c r="B11" s="1">
        <f t="shared" si="2"/>
        <v>8.9126559714795009E-2</v>
      </c>
      <c r="C11" s="2">
        <f t="shared" si="3"/>
        <v>4.0852640220176673</v>
      </c>
      <c r="D11" s="1">
        <f t="shared" si="4"/>
        <v>0.25915189642223546</v>
      </c>
      <c r="E11" s="1">
        <f t="shared" si="5"/>
        <v>1.2451884739109851</v>
      </c>
      <c r="F11" s="1">
        <f t="shared" si="6"/>
        <v>2.5833333333333335</v>
      </c>
      <c r="G11" s="8">
        <f t="shared" si="7"/>
        <v>48383.012855650835</v>
      </c>
      <c r="H11" s="1">
        <v>2.1999999999999999E-2</v>
      </c>
      <c r="I11" s="1">
        <v>32</v>
      </c>
      <c r="J11" s="1">
        <f t="shared" si="8"/>
        <v>1.0946576104875225</v>
      </c>
      <c r="K11" s="1">
        <f t="shared" si="9"/>
        <v>1.5000000000000002</v>
      </c>
      <c r="L11" s="1">
        <f t="shared" si="0"/>
        <v>0.38872784463335325</v>
      </c>
      <c r="M11" s="1">
        <f t="shared" si="1"/>
        <v>4.3258706848764445</v>
      </c>
    </row>
    <row r="12" spans="1:13" x14ac:dyDescent="0.25">
      <c r="A12" s="1">
        <f t="shared" si="10"/>
        <v>50</v>
      </c>
      <c r="B12" s="1">
        <f t="shared" si="2"/>
        <v>0.11140819964349376</v>
      </c>
      <c r="C12" s="2">
        <f t="shared" si="3"/>
        <v>5.1065800275220834</v>
      </c>
      <c r="D12" s="1">
        <f t="shared" si="4"/>
        <v>0.40492483815974284</v>
      </c>
      <c r="E12" s="1">
        <f t="shared" si="5"/>
        <v>1.5564855923887311</v>
      </c>
      <c r="F12" s="1">
        <f t="shared" si="6"/>
        <v>2.5833333333333335</v>
      </c>
      <c r="G12" s="8">
        <f t="shared" si="7"/>
        <v>60478.766069563535</v>
      </c>
      <c r="H12" s="1">
        <v>1.4999999999999999E-2</v>
      </c>
      <c r="I12" s="1">
        <v>32</v>
      </c>
      <c r="J12" s="1">
        <f t="shared" si="8"/>
        <v>1.1661835339000595</v>
      </c>
      <c r="K12" s="1">
        <f t="shared" si="9"/>
        <v>1.5000000000000002</v>
      </c>
      <c r="L12" s="1">
        <f t="shared" si="0"/>
        <v>0.6073872572396144</v>
      </c>
      <c r="M12" s="1">
        <f t="shared" si="1"/>
        <v>4.7618289626327508</v>
      </c>
    </row>
    <row r="13" spans="1:13" x14ac:dyDescent="0.25">
      <c r="A13" s="1">
        <f t="shared" si="10"/>
        <v>60</v>
      </c>
      <c r="B13" s="1">
        <f t="shared" si="2"/>
        <v>0.13368983957219252</v>
      </c>
      <c r="C13" s="2">
        <f t="shared" si="3"/>
        <v>6.1278960330265013</v>
      </c>
      <c r="D13" s="1">
        <f t="shared" si="4"/>
        <v>0.58309176695002995</v>
      </c>
      <c r="E13" s="1">
        <f t="shared" si="5"/>
        <v>1.8677827108664777</v>
      </c>
      <c r="F13" s="1">
        <f t="shared" si="6"/>
        <v>2.5833333333333335</v>
      </c>
      <c r="G13" s="8">
        <f t="shared" si="7"/>
        <v>72574.519283476257</v>
      </c>
      <c r="H13" s="1">
        <v>1.9099999999999999E-2</v>
      </c>
      <c r="I13" s="1">
        <v>32</v>
      </c>
      <c r="J13" s="1">
        <f t="shared" si="8"/>
        <v>2.1383141277591498</v>
      </c>
      <c r="K13" s="1">
        <f t="shared" si="9"/>
        <v>1.5000000000000002</v>
      </c>
      <c r="L13" s="1">
        <f t="shared" si="0"/>
        <v>0.87463765042504504</v>
      </c>
      <c r="M13" s="1">
        <f t="shared" si="1"/>
        <v>6.1793768784675578</v>
      </c>
    </row>
    <row r="14" spans="1:13" x14ac:dyDescent="0.25">
      <c r="A14" s="1">
        <f t="shared" si="10"/>
        <v>70</v>
      </c>
      <c r="B14" s="1">
        <f t="shared" si="2"/>
        <v>0.15597147950089127</v>
      </c>
      <c r="C14" s="2">
        <f t="shared" si="3"/>
        <v>7.1492120385309175</v>
      </c>
      <c r="D14" s="1">
        <f t="shared" si="4"/>
        <v>0.79365268279309609</v>
      </c>
      <c r="E14" s="1">
        <f t="shared" si="5"/>
        <v>2.1790798293442237</v>
      </c>
      <c r="F14" s="1">
        <f t="shared" si="6"/>
        <v>2.5833333333333335</v>
      </c>
      <c r="G14" s="8">
        <f t="shared" si="7"/>
        <v>84670.272497388956</v>
      </c>
      <c r="H14" s="1">
        <v>1.8700000000000001E-2</v>
      </c>
      <c r="I14" s="1">
        <v>32</v>
      </c>
      <c r="J14" s="1">
        <f t="shared" si="8"/>
        <v>2.849530592300332</v>
      </c>
      <c r="K14" s="1">
        <f t="shared" si="9"/>
        <v>1.5000000000000002</v>
      </c>
      <c r="L14" s="1">
        <f t="shared" si="0"/>
        <v>1.1904790241896444</v>
      </c>
      <c r="M14" s="1">
        <f t="shared" si="1"/>
        <v>7.4169956326164055</v>
      </c>
    </row>
    <row r="15" spans="1:13" x14ac:dyDescent="0.25">
      <c r="A15" s="1">
        <f t="shared" si="10"/>
        <v>80</v>
      </c>
      <c r="B15" s="1">
        <f t="shared" si="2"/>
        <v>0.17825311942959002</v>
      </c>
      <c r="C15" s="2">
        <f t="shared" si="3"/>
        <v>8.1705280440353345</v>
      </c>
      <c r="D15" s="1">
        <f t="shared" si="4"/>
        <v>1.0366075856889418</v>
      </c>
      <c r="E15" s="1">
        <f t="shared" si="5"/>
        <v>2.4903769478219702</v>
      </c>
      <c r="F15" s="1">
        <f t="shared" si="6"/>
        <v>2.5833333333333335</v>
      </c>
      <c r="G15" s="8">
        <f t="shared" si="7"/>
        <v>96766.025711301671</v>
      </c>
      <c r="H15" s="1">
        <v>1.84E-2</v>
      </c>
      <c r="I15" s="1">
        <v>32</v>
      </c>
      <c r="J15" s="1">
        <f t="shared" si="8"/>
        <v>3.6621272787218935</v>
      </c>
      <c r="K15" s="1">
        <f t="shared" si="9"/>
        <v>1.5000000000000002</v>
      </c>
      <c r="L15" s="1">
        <f t="shared" si="0"/>
        <v>1.554911378533413</v>
      </c>
      <c r="M15" s="1">
        <f t="shared" si="1"/>
        <v>8.8369795762775816</v>
      </c>
    </row>
    <row r="16" spans="1:13" x14ac:dyDescent="0.25">
      <c r="A16" s="1">
        <f t="shared" si="10"/>
        <v>90</v>
      </c>
      <c r="B16" s="1">
        <f t="shared" si="2"/>
        <v>0.20053475935828877</v>
      </c>
      <c r="C16" s="2">
        <f t="shared" si="3"/>
        <v>9.1918440495397515</v>
      </c>
      <c r="D16" s="1">
        <f t="shared" si="4"/>
        <v>1.3119564756375672</v>
      </c>
      <c r="E16" s="1">
        <f t="shared" si="5"/>
        <v>2.8016740662997166</v>
      </c>
      <c r="F16" s="1">
        <f t="shared" si="6"/>
        <v>2.5833333333333335</v>
      </c>
      <c r="G16" s="8">
        <f t="shared" si="7"/>
        <v>108861.77892521438</v>
      </c>
      <c r="H16" s="1">
        <v>1.7999999999999999E-2</v>
      </c>
      <c r="I16" s="1">
        <v>32</v>
      </c>
      <c r="J16" s="1">
        <f t="shared" si="8"/>
        <v>4.5341215798034318</v>
      </c>
      <c r="K16" s="1">
        <f t="shared" si="9"/>
        <v>1.5000000000000002</v>
      </c>
      <c r="L16" s="1">
        <f t="shared" si="0"/>
        <v>1.9679347134563512</v>
      </c>
      <c r="M16" s="1">
        <f t="shared" si="1"/>
        <v>10.397346102230685</v>
      </c>
    </row>
    <row r="17" spans="1:13" x14ac:dyDescent="0.25">
      <c r="A17" s="1">
        <f t="shared" si="10"/>
        <v>100</v>
      </c>
      <c r="B17" s="1">
        <f t="shared" si="2"/>
        <v>0.22281639928698752</v>
      </c>
      <c r="C17" s="2">
        <f t="shared" si="3"/>
        <v>10.213160055044167</v>
      </c>
      <c r="D17" s="1">
        <f t="shared" si="4"/>
        <v>1.6196993526389714</v>
      </c>
      <c r="E17" s="1">
        <f t="shared" si="5"/>
        <v>3.1129711847774622</v>
      </c>
      <c r="F17" s="1">
        <f t="shared" si="6"/>
        <v>2.5833333333333335</v>
      </c>
      <c r="G17" s="8">
        <f t="shared" si="7"/>
        <v>120957.53213912707</v>
      </c>
      <c r="H17" s="1">
        <v>1.7500000000000002E-2</v>
      </c>
      <c r="I17" s="1">
        <v>32</v>
      </c>
      <c r="J17" s="1">
        <f t="shared" si="8"/>
        <v>5.4421898248669436</v>
      </c>
      <c r="K17" s="1">
        <f t="shared" si="9"/>
        <v>1.5000000000000002</v>
      </c>
      <c r="L17" s="1">
        <f t="shared" si="0"/>
        <v>2.4295490289584576</v>
      </c>
      <c r="M17" s="1">
        <f t="shared" si="1"/>
        <v>12.074771539797705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9" sqref="B19"/>
    </sheetView>
  </sheetViews>
  <sheetFormatPr defaultRowHeight="15" x14ac:dyDescent="0.25"/>
  <cols>
    <col min="1" max="1" width="21.42578125" bestFit="1" customWidth="1"/>
    <col min="2" max="2" width="18.28515625" bestFit="1" customWidth="1"/>
    <col min="3" max="3" width="20.28515625" bestFit="1" customWidth="1"/>
  </cols>
  <sheetData>
    <row r="1" spans="1:5" ht="23.25" x14ac:dyDescent="0.35">
      <c r="A1" s="5" t="s">
        <v>15</v>
      </c>
    </row>
    <row r="3" spans="1:5" x14ac:dyDescent="0.25">
      <c r="A3" s="6">
        <v>18073</v>
      </c>
      <c r="B3" s="10" t="s">
        <v>16</v>
      </c>
      <c r="C3" s="10" t="s">
        <v>32</v>
      </c>
      <c r="D3" s="6">
        <f>A3*7.4805</f>
        <v>135195.0765</v>
      </c>
      <c r="E3" t="s">
        <v>36</v>
      </c>
    </row>
    <row r="4" spans="1:5" x14ac:dyDescent="0.25">
      <c r="A4" s="6" t="s">
        <v>33</v>
      </c>
      <c r="B4" s="10">
        <v>40</v>
      </c>
      <c r="C4" s="6" t="s">
        <v>34</v>
      </c>
      <c r="D4" s="6"/>
    </row>
    <row r="5" spans="1:5" x14ac:dyDescent="0.25">
      <c r="A5" s="6"/>
      <c r="B5" s="6"/>
      <c r="C5" s="11"/>
      <c r="D5" s="6"/>
    </row>
    <row r="6" spans="1:5" x14ac:dyDescent="0.25">
      <c r="A6" s="6" t="s">
        <v>35</v>
      </c>
      <c r="B6" s="6">
        <f>D3/B4</f>
        <v>3379.8769124999999</v>
      </c>
      <c r="C6" s="6" t="s">
        <v>37</v>
      </c>
      <c r="D6" s="6"/>
    </row>
    <row r="7" spans="1:5" x14ac:dyDescent="0.25">
      <c r="A7" s="6"/>
      <c r="B7" s="6">
        <f>B6/60</f>
        <v>56.331281874999995</v>
      </c>
      <c r="C7" s="13" t="s">
        <v>38</v>
      </c>
      <c r="D7" s="6"/>
    </row>
    <row r="8" spans="1:5" x14ac:dyDescent="0.25">
      <c r="A8" s="6"/>
      <c r="B8" s="6">
        <f>B7/25</f>
        <v>2.2532512749999998</v>
      </c>
      <c r="C8" s="13" t="s">
        <v>39</v>
      </c>
      <c r="D8" s="6"/>
    </row>
    <row r="9" spans="1:5" x14ac:dyDescent="0.25">
      <c r="A9" s="6"/>
      <c r="B9" s="11"/>
      <c r="C9" s="11"/>
      <c r="D9" s="6"/>
    </row>
    <row r="10" spans="1:5" x14ac:dyDescent="0.25">
      <c r="A10" s="6"/>
      <c r="B10" s="12" t="s">
        <v>40</v>
      </c>
      <c r="C10" s="11" t="s">
        <v>41</v>
      </c>
      <c r="D10" s="6"/>
    </row>
    <row r="11" spans="1:5" x14ac:dyDescent="0.25">
      <c r="A11" s="6"/>
      <c r="B11" s="12"/>
      <c r="C11" s="11"/>
      <c r="D11" s="6"/>
    </row>
    <row r="12" spans="1:5" x14ac:dyDescent="0.25">
      <c r="A12" s="6"/>
      <c r="B12" s="12"/>
      <c r="C12" s="11"/>
      <c r="D12" s="6"/>
    </row>
    <row r="13" spans="1:5" x14ac:dyDescent="0.25">
      <c r="A13" s="6"/>
      <c r="B13" s="6"/>
      <c r="C13" s="6"/>
      <c r="D13" s="6"/>
    </row>
    <row r="14" spans="1:5" x14ac:dyDescent="0.25">
      <c r="A14" s="6"/>
      <c r="B14" s="6"/>
      <c r="C14" s="11"/>
      <c r="D14" s="6"/>
    </row>
    <row r="15" spans="1:5" x14ac:dyDescent="0.25">
      <c r="A15" s="6"/>
      <c r="B15" s="6"/>
      <c r="C15" s="6"/>
      <c r="D1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3" sqref="B3:B7"/>
    </sheetView>
  </sheetViews>
  <sheetFormatPr defaultRowHeight="15" x14ac:dyDescent="0.25"/>
  <cols>
    <col min="3" max="3" width="12.5703125" bestFit="1" customWidth="1"/>
    <col min="4" max="4" width="12" bestFit="1" customWidth="1"/>
    <col min="7" max="7" width="12" bestFit="1" customWidth="1"/>
  </cols>
  <sheetData>
    <row r="1" spans="1:7" x14ac:dyDescent="0.25">
      <c r="A1" s="14" t="s">
        <v>30</v>
      </c>
      <c r="B1" s="14"/>
      <c r="C1" s="9" t="s">
        <v>28</v>
      </c>
      <c r="D1" s="9"/>
      <c r="E1" s="14" t="s">
        <v>30</v>
      </c>
      <c r="F1" s="14"/>
      <c r="G1" s="9" t="s">
        <v>28</v>
      </c>
    </row>
    <row r="2" spans="1:7" x14ac:dyDescent="0.25">
      <c r="A2" t="s">
        <v>26</v>
      </c>
      <c r="B2" t="s">
        <v>27</v>
      </c>
      <c r="C2" t="s">
        <v>31</v>
      </c>
      <c r="E2" t="s">
        <v>26</v>
      </c>
      <c r="F2" t="s">
        <v>27</v>
      </c>
      <c r="G2" t="s">
        <v>29</v>
      </c>
    </row>
    <row r="3" spans="1:7" x14ac:dyDescent="0.25">
      <c r="A3">
        <v>2100</v>
      </c>
      <c r="B3">
        <f>A3/60</f>
        <v>35</v>
      </c>
      <c r="C3">
        <v>5</v>
      </c>
      <c r="E3">
        <v>2880</v>
      </c>
      <c r="F3">
        <f>E3/60</f>
        <v>48</v>
      </c>
      <c r="G3">
        <v>0</v>
      </c>
    </row>
    <row r="4" spans="1:7" x14ac:dyDescent="0.25">
      <c r="A4">
        <v>1400</v>
      </c>
      <c r="B4">
        <f t="shared" ref="B4:B7" si="0">A4/60</f>
        <v>23.333333333333332</v>
      </c>
      <c r="C4">
        <v>10</v>
      </c>
      <c r="E4">
        <v>2280</v>
      </c>
      <c r="F4">
        <f t="shared" ref="F4:F7" si="1">E4/60</f>
        <v>38</v>
      </c>
      <c r="G4">
        <v>5</v>
      </c>
    </row>
    <row r="5" spans="1:7" x14ac:dyDescent="0.25">
      <c r="A5">
        <v>800</v>
      </c>
      <c r="B5">
        <f t="shared" si="0"/>
        <v>13.333333333333334</v>
      </c>
      <c r="C5">
        <v>15</v>
      </c>
      <c r="E5">
        <v>1620</v>
      </c>
      <c r="F5">
        <f t="shared" si="1"/>
        <v>27</v>
      </c>
      <c r="G5">
        <v>10</v>
      </c>
    </row>
    <row r="6" spans="1:7" x14ac:dyDescent="0.25">
      <c r="A6">
        <v>100</v>
      </c>
      <c r="B6">
        <f t="shared" si="0"/>
        <v>1.6666666666666667</v>
      </c>
      <c r="C6">
        <v>20</v>
      </c>
      <c r="E6">
        <v>660</v>
      </c>
      <c r="F6">
        <f t="shared" si="1"/>
        <v>11</v>
      </c>
      <c r="G6">
        <v>15</v>
      </c>
    </row>
    <row r="7" spans="1:7" x14ac:dyDescent="0.25">
      <c r="A7">
        <v>0</v>
      </c>
      <c r="B7">
        <f t="shared" si="0"/>
        <v>0</v>
      </c>
      <c r="C7">
        <v>26</v>
      </c>
      <c r="E7">
        <v>0</v>
      </c>
      <c r="F7">
        <f t="shared" si="1"/>
        <v>0</v>
      </c>
      <c r="G7">
        <v>18</v>
      </c>
    </row>
  </sheetData>
  <mergeCells count="2">
    <mergeCell ref="A1:B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Building A</vt:lpstr>
      <vt:lpstr>Building B</vt:lpstr>
      <vt:lpstr>Building C</vt:lpstr>
      <vt:lpstr>Volume</vt:lpstr>
      <vt:lpstr>Pump Performance</vt:lpstr>
      <vt:lpstr>SHC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Hommen</dc:creator>
  <cp:lastModifiedBy>The College of New Jersey</cp:lastModifiedBy>
  <dcterms:created xsi:type="dcterms:W3CDTF">2013-02-21T23:04:33Z</dcterms:created>
  <dcterms:modified xsi:type="dcterms:W3CDTF">2013-03-18T18:56:15Z</dcterms:modified>
</cp:coreProperties>
</file>